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NSPORTE ESCOLAR 2022\"/>
    </mc:Choice>
  </mc:AlternateContent>
  <xr:revisionPtr revIDLastSave="0" documentId="13_ncr:1_{CA70997F-FD7D-40A4-A945-048679037826}" xr6:coauthVersionLast="36" xr6:coauthVersionMax="36" xr10:uidLastSave="{00000000-0000-0000-0000-000000000000}"/>
  <bookViews>
    <workbookView xWindow="0" yWindow="0" windowWidth="15345" windowHeight="4470" firstSheet="3" activeTab="6" xr2:uid="{00000000-000D-0000-FFFF-FFFF00000000}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79021"/>
</workbook>
</file>

<file path=xl/calcChain.xml><?xml version="1.0" encoding="utf-8"?>
<calcChain xmlns="http://schemas.openxmlformats.org/spreadsheetml/2006/main">
  <c r="C32" i="7" l="1"/>
  <c r="C55" i="5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  <author>Clauber Bridi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 xr:uid="{00000000-0006-0000-0200-000007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 xr:uid="{00000000-0006-0000-0200-000011000000}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 xr:uid="{00000000-0006-0000-0200-000018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C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 xr:uid="{00000000-0006-0000-0300-000002000000}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 xr:uid="{00000000-0006-0000-0300-000004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D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 xr:uid="{00000000-0006-0000-0400-00000D000000}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 xr:uid="{00000000-0006-0000-0400-00000E000000}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 xr:uid="{00000000-0006-0000-0400-00000F000000}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 xr:uid="{00000000-0006-0000-0400-000010000000}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 xr:uid="{00000000-0006-0000-0400-000011000000}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 xr:uid="{00000000-0006-0000-0400-000012000000}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 xr:uid="{00000000-0006-0000-0400-000013000000}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 xr:uid="{00000000-0006-0000-0400-000014000000}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Mara</author>
  </authors>
  <commentList>
    <comment ref="A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<sst xmlns="http://schemas.openxmlformats.org/spreadsheetml/2006/main" count="365" uniqueCount="225">
  <si>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</si>
  <si>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</si>
  <si>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</si>
  <si>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</si>
  <si>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</si>
  <si>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</si>
  <si>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</si>
  <si>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</si>
  <si>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</si>
  <si>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</si>
  <si>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</si>
  <si>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</si>
  <si>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</si>
  <si>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</si>
  <si>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</si>
  <si>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</si>
  <si>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</si>
  <si>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</si>
  <si>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</si>
  <si>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</si>
  <si>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</si>
  <si>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</si>
  <si>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</si>
  <si>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</si>
  <si>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</si>
  <si>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</si>
  <si>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</si>
  <si>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</si>
  <si>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</si>
  <si>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</si>
  <si>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</si>
  <si>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</si>
  <si>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</si>
  <si>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</si>
  <si>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</si>
  <si>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</si>
  <si>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</si>
  <si>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</si>
  <si>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</si>
  <si>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</si>
  <si>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</si>
  <si>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</si>
  <si>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</si>
  <si>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</si>
  <si>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</si>
  <si>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</si>
  <si>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</si>
  <si>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</si>
  <si>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</si>
  <si>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</si>
  <si>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</si>
  <si>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</si>
  <si>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</si>
  <si>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</si>
  <si>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</si>
  <si>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</si>
  <si>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</si>
  <si>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</si>
  <si>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</si>
  <si>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</si>
  <si>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</si>
  <si>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</si>
  <si>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</si>
  <si>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</si>
  <si>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</si>
  <si>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</si>
  <si>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</si>
  <si>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</si>
  <si>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</si>
  <si>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</si>
  <si>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</si>
  <si>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</si>
  <si>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</si>
  <si>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</si>
  <si>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</si>
  <si>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</si>
  <si>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</si>
  <si>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</si>
  <si>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</si>
  <si>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</si>
  <si>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</si>
  <si>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</si>
  <si>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</si>
  <si>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</si>
  <si>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</si>
  <si>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</si>
  <si>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</si>
  <si>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</si>
  <si>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</si>
  <si>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</si>
  <si>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</si>
  <si>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</si>
  <si>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</si>
  <si>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</si>
  <si>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</si>
  <si>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</si>
  <si>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</si>
  <si>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</si>
  <si>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</si>
  <si>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</si>
  <si>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</si>
  <si>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</si>
  <si>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</si>
  <si>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</si>
  <si>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</si>
  <si>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</si>
  <si>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</si>
  <si>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</si>
  <si>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</si>
  <si>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</si>
  <si>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</si>
  <si>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</si>
  <si>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</si>
  <si>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</si>
  <si>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</si>
  <si>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</si>
  <si>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</si>
  <si>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</si>
  <si>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</si>
  <si>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</si>
  <si>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</si>
  <si>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</si>
  <si>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</si>
  <si>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</si>
  <si>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</si>
  <si>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</si>
  <si>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</si>
  <si>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</si>
  <si>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</si>
  <si>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</si>
  <si>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</si>
  <si>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</si>
  <si>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</si>
  <si>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</si>
  <si>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</si>
  <si>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</si>
  <si>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</si>
  <si>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</si>
  <si>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</si>
  <si>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</si>
  <si>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</si>
  <si>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</si>
  <si>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</si>
  <si>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</si>
  <si>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</si>
  <si>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</si>
  <si>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</si>
  <si>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</si>
  <si>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</si>
  <si>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</si>
  <si>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</si>
  <si>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</si>
  <si>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</si>
  <si>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</si>
  <si>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</si>
  <si>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</si>
  <si>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</si>
  <si>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</si>
  <si>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</si>
  <si>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</si>
  <si>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</si>
  <si>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</si>
  <si>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</si>
  <si>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</si>
  <si>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</si>
  <si>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</si>
  <si>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</si>
  <si>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</si>
  <si>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</si>
  <si>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</si>
  <si>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</si>
  <si>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</si>
  <si>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</si>
  <si>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</si>
  <si>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</si>
  <si>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</si>
  <si>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</si>
  <si>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</si>
  <si>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</si>
  <si>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</si>
  <si>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</si>
  <si>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</si>
  <si>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</si>
  <si>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</si>
  <si>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</si>
  <si>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</si>
  <si>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</si>
  <si>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</si>
  <si>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</si>
  <si>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</si>
  <si>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</si>
  <si>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</si>
  <si>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</si>
  <si>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</si>
  <si>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</si>
  <si>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</si>
  <si>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</si>
  <si>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</si>
  <si>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</si>
  <si>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</si>
  <si>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</si>
  <si>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</si>
  <si>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</si>
  <si>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</si>
  <si>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</si>
  <si>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</si>
  <si>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</si>
  <si>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</si>
  <si>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</si>
  <si>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</si>
  <si>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</si>
  <si>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</si>
  <si>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</si>
  <si>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</si>
  <si>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</si>
  <si>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</si>
  <si>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</si>
  <si>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</si>
  <si>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</si>
  <si>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</si>
  <si>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</si>
  <si>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</si>
  <si>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</si>
  <si>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215/75 R17.5</t>
  </si>
  <si>
    <t>ITACURUBI-RS, 22 DE MARÇO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</si>
</sst>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44" fontId="0" fillId="0" borderId="0" xfId="6" applyFont="1"/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</cellXfs>
  <cellStyles count="7">
    <cellStyle name="Hiperlink" xfId="5" builtinId="8"/>
    <cellStyle name="Moeda" xfId="6" builtinId="4"/>
    <cellStyle name="Normal" xfId="0" builtinId="0"/>
    <cellStyle name="Normal 2" xfId="2" xr:uid="{00000000-0005-0000-0000-000002000000}"/>
    <cellStyle name="Porcentagem 2" xfId="3" xr:uid="{00000000-0005-0000-0000-000003000000}"/>
    <cellStyle name="Vírgula" xfId="1" builtinId="3"/>
    <cellStyle name="Vírgula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9"/>
  <sheetViews>
    <sheetView topLeftCell="A22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4" t="s">
        <v>202</v>
      </c>
      <c r="C1" s="195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topLeftCell="A13"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6" t="s">
        <v>31</v>
      </c>
      <c r="B1" s="197"/>
      <c r="C1" s="198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9"/>
  <sheetViews>
    <sheetView topLeftCell="A16" workbookViewId="0">
      <selection activeCell="D37" sqref="D37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9" t="s">
        <v>203</v>
      </c>
      <c r="B3" s="200"/>
      <c r="C3" s="200"/>
      <c r="D3" s="200"/>
      <c r="E3" s="200"/>
      <c r="F3" s="201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112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2058.7182720000001</v>
      </c>
      <c r="E37" s="46">
        <f>C37*D37</f>
        <v>2058.7182720000001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2058.7182720000001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f>C16+C37</f>
        <v>2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6331.920768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topLeftCell="A19" workbookViewId="0">
      <selection activeCell="D27" sqref="D27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70000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52500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9" t="s">
        <v>215</v>
      </c>
      <c r="B9" s="200"/>
      <c r="C9" s="200"/>
      <c r="D9" s="200"/>
      <c r="E9" s="200"/>
      <c r="F9" s="201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70000</v>
      </c>
      <c r="E12" s="42">
        <f>C12*D12</f>
        <v>70000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70000</v>
      </c>
      <c r="E15" s="46">
        <f>C15*(D15-C5)/100</f>
        <v>70000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70000</v>
      </c>
      <c r="E16" s="77">
        <f>IFERROR(D16/C16,0)</f>
        <v>291.66666666666669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291.66666666666669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291.66666666666669</v>
      </c>
      <c r="E18" s="52">
        <f>C18*D18</f>
        <v>291.66666666666669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291.66666666666669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/>
      <c r="E25" s="46"/>
    </row>
    <row r="26" spans="1:6" x14ac:dyDescent="0.25">
      <c r="A26" s="44" t="s">
        <v>120</v>
      </c>
      <c r="B26" s="45" t="s">
        <v>98</v>
      </c>
      <c r="C26" s="123">
        <v>9.25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/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 xr:uid="{00000000-0004-0000-0300-000000000000}"/>
    <hyperlink ref="A10" location="AbaDeprec" display="3.1.1. Depreciação" xr:uid="{00000000-0004-0000-0300-000001000000}"/>
  </hyperlink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topLeftCell="A37" workbookViewId="0">
      <selection activeCell="D18" sqref="D18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9.85546875" bestFit="1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2" t="s">
        <v>208</v>
      </c>
      <c r="B3" s="203"/>
      <c r="C3" s="203"/>
      <c r="D3" s="203"/>
      <c r="E3" s="203"/>
      <c r="F3" s="204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2458.17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5</v>
      </c>
      <c r="D17" s="141">
        <v>6.3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2458.17</v>
      </c>
      <c r="D18" s="86">
        <f>IFERROR(+D17/C17,"-")</f>
        <v>1.26</v>
      </c>
      <c r="E18" s="46">
        <f>IFERROR(C18*D18,"-")</f>
        <v>3097.2942000000003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2458.17</v>
      </c>
      <c r="D20" s="87">
        <f>+C19*D19/1000</f>
        <v>7.4999999999999997E-3</v>
      </c>
      <c r="E20" s="46">
        <f>C20*D20</f>
        <v>18.436274999999998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2458.17</v>
      </c>
      <c r="D22" s="87">
        <f>+C21*D21/1000</f>
        <v>6.0000000000000001E-3</v>
      </c>
      <c r="E22" s="46">
        <f>C22*D22</f>
        <v>14.749020000000002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2458.17</v>
      </c>
      <c r="D24" s="87">
        <f>+C23*D23/1000</f>
        <v>2.0000000000000002E-5</v>
      </c>
      <c r="E24" s="46">
        <f>C24*D24</f>
        <v>4.9163400000000003E-2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2458.17</v>
      </c>
      <c r="D26" s="87">
        <f>+C25*D25/1000</f>
        <v>1.2E-2</v>
      </c>
      <c r="E26" s="46">
        <f>C26*D26</f>
        <v>29.498040000000003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1.28552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3160.0266984000004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2458.17</v>
      </c>
      <c r="D32" s="132">
        <v>7.0000000000000007E-2</v>
      </c>
      <c r="E32" s="42">
        <f>C32*D32</f>
        <v>172.07190000000003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172.07190000000003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1239</v>
      </c>
      <c r="E37" s="42">
        <f>C37*D37</f>
        <v>7434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30000</v>
      </c>
      <c r="D40" s="46">
        <f>E37+E39</f>
        <v>7434</v>
      </c>
      <c r="E40" s="46">
        <f>IFERROR(D40/C40,"-")</f>
        <v>0.24779999999999999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2458.17</v>
      </c>
      <c r="D41" s="46">
        <f>E40</f>
        <v>0.24779999999999999</v>
      </c>
      <c r="E41" s="46">
        <f>IFERROR(C41*D41,0)</f>
        <v>609.13452600000005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609.13452600000005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3958.5722910666673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topLeftCell="A4" workbookViewId="0">
      <selection activeCell="C7" sqref="C7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5" t="s">
        <v>212</v>
      </c>
      <c r="B2" s="206"/>
      <c r="C2" s="206"/>
      <c r="D2" s="206"/>
      <c r="E2" s="206"/>
      <c r="F2" s="207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3.5168302211363578E-3</v>
      </c>
      <c r="D6" s="93" t="s">
        <v>167</v>
      </c>
      <c r="E6" s="148">
        <v>9.2499999999999999E-2</v>
      </c>
      <c r="F6" s="99"/>
    </row>
    <row r="7" spans="1:6" x14ac:dyDescent="0.25">
      <c r="A7" s="96" t="s">
        <v>168</v>
      </c>
      <c r="B7" s="208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9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0.36919999999999997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10290.493059066666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36.919999999999995</v>
      </c>
      <c r="D19" s="42">
        <f>+F15</f>
        <v>10290.493059066666</v>
      </c>
      <c r="E19" s="42">
        <f>C19*D19/100</f>
        <v>3799.2500374074129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3799.2500374074129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3799.2500374074129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tabSelected="1" topLeftCell="A19" workbookViewId="0">
      <selection activeCell="B30" sqref="B30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9" t="s">
        <v>214</v>
      </c>
      <c r="B1" s="210"/>
      <c r="C1" s="211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6331.920768</v>
      </c>
      <c r="C3" s="179">
        <f t="shared" ref="C3:C16" si="0">IFERROR(B3/$B$17,0)</f>
        <v>0.44028512310584322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0.29661156772911651</v>
      </c>
    </row>
    <row r="5" spans="1:3" x14ac:dyDescent="0.25">
      <c r="A5" s="180" t="s">
        <v>222</v>
      </c>
      <c r="B5" s="154">
        <f>'Mão de obra'!F38</f>
        <v>2058.7182720000001</v>
      </c>
      <c r="C5" s="181">
        <f t="shared" si="0"/>
        <v>0.14315135344216753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5.2220193455915372E-4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4250.2389577333333</v>
      </c>
      <c r="C9" s="182">
        <f t="shared" si="0"/>
        <v>0.29553701811811295</v>
      </c>
    </row>
    <row r="10" spans="1:3" x14ac:dyDescent="0.25">
      <c r="A10" s="180" t="s">
        <v>194</v>
      </c>
      <c r="B10" s="154">
        <f>'Remuneração de capital'!F19</f>
        <v>291.66666666666669</v>
      </c>
      <c r="C10" s="181">
        <f t="shared" si="0"/>
        <v>2.0280811928063008E-2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1.2056652965348772E-3</v>
      </c>
    </row>
    <row r="13" spans="1:3" x14ac:dyDescent="0.25">
      <c r="A13" s="180" t="s">
        <v>197</v>
      </c>
      <c r="B13" s="154">
        <f>'Impostos e manutenção'!F28</f>
        <v>3160.0266984000004</v>
      </c>
      <c r="C13" s="183">
        <f t="shared" si="0"/>
        <v>0.21972996739854272</v>
      </c>
    </row>
    <row r="14" spans="1:3" x14ac:dyDescent="0.25">
      <c r="A14" s="180" t="s">
        <v>198</v>
      </c>
      <c r="B14" s="154">
        <f>'Impostos e manutenção'!F33</f>
        <v>172.07190000000003</v>
      </c>
      <c r="C14" s="183">
        <f t="shared" si="0"/>
        <v>1.1964884029729596E-2</v>
      </c>
    </row>
    <row r="15" spans="1:3" x14ac:dyDescent="0.25">
      <c r="A15" s="180" t="s">
        <v>199</v>
      </c>
      <c r="B15" s="154">
        <f>'Impostos e manutenção'!F42</f>
        <v>609.13452600000005</v>
      </c>
      <c r="C15" s="183">
        <f t="shared" si="0"/>
        <v>4.235568946524277E-2</v>
      </c>
    </row>
    <row r="16" spans="1:3" x14ac:dyDescent="0.25">
      <c r="A16" s="178" t="s">
        <v>200</v>
      </c>
      <c r="B16" s="153">
        <f>BDI!F22</f>
        <v>3799.2500374074129</v>
      </c>
      <c r="C16" s="179">
        <f t="shared" si="0"/>
        <v>0.26417785877604372</v>
      </c>
    </row>
    <row r="17" spans="1:3" ht="15.75" thickBot="1" x14ac:dyDescent="0.3">
      <c r="A17" s="184" t="s">
        <v>201</v>
      </c>
      <c r="B17" s="185">
        <f>SUM(B3+B9+B16)</f>
        <v>14381.409763140748</v>
      </c>
      <c r="C17" s="186">
        <f>C3+C9+C16</f>
        <v>0.99999999999999989</v>
      </c>
    </row>
    <row r="20" spans="1:3" x14ac:dyDescent="0.25">
      <c r="A20" s="191" t="s">
        <v>219</v>
      </c>
      <c r="B20" s="192">
        <v>2458</v>
      </c>
    </row>
    <row r="21" spans="1:3" x14ac:dyDescent="0.25">
      <c r="A21" s="191" t="s">
        <v>218</v>
      </c>
      <c r="C21" s="193">
        <f>B17/B20</f>
        <v>5.8508583251182866</v>
      </c>
    </row>
    <row r="29" spans="1:3" x14ac:dyDescent="0.25">
      <c r="B29" s="130" t="s">
        <v>224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user</cp:lastModifiedBy>
  <cp:lastPrinted>2022-03-22T10:50:13Z</cp:lastPrinted>
  <dcterms:created xsi:type="dcterms:W3CDTF">2020-01-13T18:06:35Z</dcterms:created>
  <dcterms:modified xsi:type="dcterms:W3CDTF">2022-03-22T10:50:17Z</dcterms:modified>
</cp:coreProperties>
</file>